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тародумова\Рабочая\Отчеты\Алтайский фонд МСП\На сайт(ежемесячно)\2020\на 01.07.2020\"/>
    </mc:Choice>
  </mc:AlternateContent>
  <bookViews>
    <workbookView xWindow="0" yWindow="0" windowWidth="20490" windowHeight="7755"/>
  </bookViews>
  <sheets>
    <sheet name="поручительства Фонда" sheetId="1" r:id="rId1"/>
  </sheets>
  <definedNames>
    <definedName name="_xlnm.Print_Area" localSheetId="0">'поручительства Фонда'!$A$1:$Q$23</definedName>
  </definedNames>
  <calcPr calcId="152511"/>
</workbook>
</file>

<file path=xl/calcChain.xml><?xml version="1.0" encoding="utf-8"?>
<calcChain xmlns="http://schemas.openxmlformats.org/spreadsheetml/2006/main">
  <c r="F20" i="1" l="1"/>
  <c r="F21" i="1"/>
  <c r="E20" i="1"/>
  <c r="E21" i="1"/>
  <c r="D20" i="1"/>
  <c r="D21" i="1"/>
  <c r="C20" i="1"/>
  <c r="C21" i="1"/>
  <c r="N6" i="1" l="1"/>
  <c r="M6" i="1"/>
  <c r="L6" i="1"/>
  <c r="K6" i="1"/>
  <c r="N14" i="1"/>
  <c r="M14" i="1"/>
  <c r="N5" i="1"/>
  <c r="M5" i="1"/>
  <c r="L5" i="1"/>
  <c r="K5" i="1"/>
  <c r="N17" i="1" l="1"/>
  <c r="M17" i="1"/>
  <c r="L17" i="1"/>
  <c r="K17" i="1"/>
  <c r="N13" i="1"/>
  <c r="M13" i="1"/>
  <c r="L13" i="1"/>
  <c r="K13" i="1"/>
  <c r="C22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K23" i="1"/>
  <c r="G23" i="1" l="1"/>
  <c r="C23" i="1" s="1"/>
  <c r="F22" i="1" l="1"/>
  <c r="D22" i="1"/>
  <c r="E2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3" i="1" l="1"/>
  <c r="P23" i="1"/>
  <c r="Q23" i="1"/>
  <c r="F7" i="1" l="1"/>
  <c r="D7" i="1"/>
  <c r="J23" i="1" l="1"/>
  <c r="H23" i="1" l="1"/>
  <c r="I23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3" i="1"/>
  <c r="D23" i="1" s="1"/>
  <c r="N23" i="1"/>
  <c r="F23" i="1" s="1"/>
  <c r="M23" i="1"/>
  <c r="E23" i="1" l="1"/>
  <c r="E5" i="1"/>
</calcChain>
</file>

<file path=xl/comments1.xml><?xml version="1.0" encoding="utf-8"?>
<comments xmlns="http://schemas.openxmlformats.org/spreadsheetml/2006/main">
  <authors>
    <author>Shavolin</author>
  </authors>
  <commentLis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<sst xmlns="http://schemas.openxmlformats.org/spreadsheetml/2006/main" count="41" uniqueCount="39">
  <si>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</si>
  <si>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</si>
  <si>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</si>
  <si>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</si>
  <si>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</si>
  <si>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</si>
  <si>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</si>
  <si>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</si>
  <si>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</si>
  <si>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</si>
  <si>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</si>
  <si>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</si>
  <si>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</si>
  <si>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</si>
  <si>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</si>
  <si>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</si>
  <si>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</si>
  <si>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</si>
  <si>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</si>
  <si>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</si>
  <si>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</si>
  <si>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</si>
  <si>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</si>
  <si>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</si>
  <si>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</si>
  <si>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</si>
  <si>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</si>
  <si>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</si>
  <si>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</si>
  <si>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</si>
  <si>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</si>
  <si>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</si>
  <si>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2020 г.</t>
  </si>
  <si>
    <t>2007-2020 гг.</t>
  </si>
  <si>
    <t>Алтайский фонд микрозаймов</t>
  </si>
  <si>
    <t>Фонд развития Алтайского края</t>
  </si>
  <si>
    <t>Действующие поручительства на 01.07.2020</t>
  </si>
  <si>
    <t>Наименование финансовой организации-партнера</t>
  </si>
  <si>
    <t>Сведения о поручительствах, предоставленных НО "Алтайский фонд МСП", в разрезе финансовых организаций - партнеров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</si>
</sst>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zoomScale="75" zoomScaleNormal="75" workbookViewId="0">
      <selection activeCell="P22" sqref="P22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  <col min="18" max="18" width="13.28515625" customWidth="1"/>
    <col min="20" max="20" width="11.42578125" customWidth="1"/>
    <col min="21" max="21" width="12.28515625" customWidth="1"/>
    <col min="22" max="22" width="14.140625" customWidth="1"/>
    <col min="23" max="23" width="15" customWidth="1"/>
  </cols>
  <sheetData>
    <row r="1" spans="1:23" ht="34.5" customHeight="1" x14ac:dyDescent="0.25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3" s="1" customFormat="1" ht="15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3" s="1" customFormat="1" ht="23.25" customHeight="1" x14ac:dyDescent="0.25">
      <c r="A3" s="39" t="s">
        <v>4</v>
      </c>
      <c r="B3" s="40" t="s">
        <v>37</v>
      </c>
      <c r="C3" s="44" t="s">
        <v>33</v>
      </c>
      <c r="D3" s="45"/>
      <c r="E3" s="45"/>
      <c r="F3" s="46"/>
      <c r="G3" s="41" t="s">
        <v>22</v>
      </c>
      <c r="H3" s="42"/>
      <c r="I3" s="42"/>
      <c r="J3" s="43"/>
      <c r="K3" s="41" t="s">
        <v>32</v>
      </c>
      <c r="L3" s="42"/>
      <c r="M3" s="42"/>
      <c r="N3" s="43"/>
      <c r="O3" s="36" t="s">
        <v>36</v>
      </c>
      <c r="P3" s="36"/>
      <c r="Q3" s="36"/>
    </row>
    <row r="4" spans="1:23" s="1" customFormat="1" ht="125.25" customHeight="1" x14ac:dyDescent="0.25">
      <c r="A4" s="39"/>
      <c r="B4" s="40"/>
      <c r="C4" s="19" t="s">
        <v>27</v>
      </c>
      <c r="D4" s="20" t="s">
        <v>3</v>
      </c>
      <c r="E4" s="19" t="s">
        <v>2</v>
      </c>
      <c r="F4" s="19" t="s">
        <v>28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30</v>
      </c>
      <c r="L4" s="19" t="s">
        <v>24</v>
      </c>
      <c r="M4" s="19" t="s">
        <v>31</v>
      </c>
      <c r="N4" s="19" t="s">
        <v>26</v>
      </c>
      <c r="O4" s="21" t="s">
        <v>29</v>
      </c>
      <c r="P4" s="21" t="s">
        <v>5</v>
      </c>
      <c r="Q4" s="21" t="s">
        <v>6</v>
      </c>
    </row>
    <row r="5" spans="1:23" s="1" customFormat="1" ht="18.75" x14ac:dyDescent="0.3">
      <c r="A5" s="17">
        <v>1</v>
      </c>
      <c r="B5" s="26" t="s">
        <v>7</v>
      </c>
      <c r="C5" s="10">
        <f>G5+K5</f>
        <v>252</v>
      </c>
      <c r="D5" s="10">
        <f t="shared" ref="D5:D22" si="0">H5+L5</f>
        <v>272</v>
      </c>
      <c r="E5" s="3">
        <f t="shared" ref="E5:E22" si="1">I5+M5</f>
        <v>998121495.32999992</v>
      </c>
      <c r="F5" s="3">
        <f t="shared" ref="F5:F22" si="2">J5+N5</f>
        <v>2705696912</v>
      </c>
      <c r="G5" s="3">
        <v>231</v>
      </c>
      <c r="H5" s="3">
        <v>248</v>
      </c>
      <c r="I5" s="33">
        <v>870741595.32999992</v>
      </c>
      <c r="J5" s="3">
        <v>2379530286</v>
      </c>
      <c r="K5" s="3">
        <f>4+8+4+2+1+2</f>
        <v>21</v>
      </c>
      <c r="L5" s="4">
        <f>4+11+4+2+1+2</f>
        <v>24</v>
      </c>
      <c r="M5" s="4">
        <f>31532450+56837000+14340450+13820000+1250000+9600000</f>
        <v>127379900</v>
      </c>
      <c r="N5" s="4">
        <f>73800000+172166626+29400000+27800000+2500000+20500000</f>
        <v>326166626</v>
      </c>
      <c r="O5" s="22">
        <v>46</v>
      </c>
      <c r="P5" s="22">
        <v>265441230.5</v>
      </c>
      <c r="Q5" s="22">
        <v>634255870</v>
      </c>
      <c r="R5" s="35"/>
      <c r="T5" s="30"/>
      <c r="U5" s="30"/>
      <c r="V5" s="30"/>
      <c r="W5" s="30"/>
    </row>
    <row r="6" spans="1:23" s="1" customFormat="1" ht="18.75" customHeight="1" x14ac:dyDescent="0.3">
      <c r="A6" s="17">
        <v>2</v>
      </c>
      <c r="B6" s="26" t="s">
        <v>8</v>
      </c>
      <c r="C6" s="10">
        <f t="shared" ref="C6:C21" si="3">G6+K6</f>
        <v>23</v>
      </c>
      <c r="D6" s="10">
        <f t="shared" si="0"/>
        <v>28</v>
      </c>
      <c r="E6" s="3">
        <f t="shared" si="1"/>
        <v>152597840</v>
      </c>
      <c r="F6" s="3">
        <f t="shared" si="2"/>
        <v>489515109</v>
      </c>
      <c r="G6" s="3">
        <v>14</v>
      </c>
      <c r="H6" s="3">
        <v>17</v>
      </c>
      <c r="I6" s="33">
        <v>109947840</v>
      </c>
      <c r="J6" s="3">
        <v>366301893</v>
      </c>
      <c r="K6" s="3">
        <f>7+2</f>
        <v>9</v>
      </c>
      <c r="L6" s="3">
        <f>9+2</f>
        <v>11</v>
      </c>
      <c r="M6" s="5">
        <f>3900000+5450000+4200000+4700000+14400000+10000000</f>
        <v>42650000</v>
      </c>
      <c r="N6" s="5">
        <f>13000000+24500000+8400000+12000000+30000000+35313216</f>
        <v>123213216</v>
      </c>
      <c r="O6" s="22">
        <v>17</v>
      </c>
      <c r="P6" s="22">
        <v>83975000</v>
      </c>
      <c r="Q6" s="22">
        <v>320513216</v>
      </c>
      <c r="R6" s="35"/>
      <c r="T6" s="30"/>
      <c r="U6" s="30"/>
      <c r="V6" s="30"/>
      <c r="W6" s="30"/>
    </row>
    <row r="7" spans="1:23" s="1" customFormat="1" ht="18.75" x14ac:dyDescent="0.3">
      <c r="A7" s="24">
        <v>3</v>
      </c>
      <c r="B7" s="27" t="s">
        <v>9</v>
      </c>
      <c r="C7" s="10">
        <f t="shared" si="3"/>
        <v>24</v>
      </c>
      <c r="D7" s="10">
        <f t="shared" si="0"/>
        <v>25</v>
      </c>
      <c r="E7" s="3">
        <f t="shared" si="1"/>
        <v>118289000</v>
      </c>
      <c r="F7" s="3">
        <f t="shared" si="2"/>
        <v>318599000</v>
      </c>
      <c r="G7" s="3">
        <v>24</v>
      </c>
      <c r="H7" s="3">
        <v>25</v>
      </c>
      <c r="I7" s="33">
        <v>118289000</v>
      </c>
      <c r="J7" s="3">
        <v>318599000</v>
      </c>
      <c r="K7" s="3"/>
      <c r="L7" s="6"/>
      <c r="M7" s="3"/>
      <c r="N7" s="3"/>
      <c r="O7" s="22">
        <v>3</v>
      </c>
      <c r="P7" s="22">
        <v>33300000</v>
      </c>
      <c r="Q7" s="22">
        <v>66600000</v>
      </c>
      <c r="R7" s="35"/>
      <c r="T7" s="30"/>
      <c r="U7" s="30"/>
      <c r="V7" s="30"/>
      <c r="W7" s="30"/>
    </row>
    <row r="8" spans="1:23" s="1" customFormat="1" ht="18.75" x14ac:dyDescent="0.3">
      <c r="A8" s="24">
        <v>4</v>
      </c>
      <c r="B8" s="27" t="s">
        <v>10</v>
      </c>
      <c r="C8" s="10">
        <f t="shared" si="3"/>
        <v>25</v>
      </c>
      <c r="D8" s="10">
        <f t="shared" si="0"/>
        <v>28</v>
      </c>
      <c r="E8" s="3">
        <f t="shared" si="1"/>
        <v>179545000</v>
      </c>
      <c r="F8" s="3">
        <f t="shared" si="2"/>
        <v>695000002</v>
      </c>
      <c r="G8" s="3">
        <v>23</v>
      </c>
      <c r="H8" s="3">
        <v>26</v>
      </c>
      <c r="I8" s="33">
        <v>163545000</v>
      </c>
      <c r="J8" s="3">
        <v>520000002</v>
      </c>
      <c r="K8" s="3">
        <v>2</v>
      </c>
      <c r="L8" s="6">
        <v>2</v>
      </c>
      <c r="M8" s="3">
        <v>16000000</v>
      </c>
      <c r="N8" s="3">
        <v>175000000</v>
      </c>
      <c r="O8" s="22">
        <v>4</v>
      </c>
      <c r="P8" s="22">
        <v>25300000</v>
      </c>
      <c r="Q8" s="22">
        <v>194000000</v>
      </c>
      <c r="R8" s="35"/>
      <c r="T8" s="30"/>
      <c r="U8" s="30"/>
      <c r="V8" s="30"/>
      <c r="W8" s="30"/>
    </row>
    <row r="9" spans="1:23" s="1" customFormat="1" ht="18.75" x14ac:dyDescent="0.3">
      <c r="A9" s="24">
        <v>5</v>
      </c>
      <c r="B9" s="26" t="s">
        <v>11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23</v>
      </c>
      <c r="H9" s="3">
        <v>23</v>
      </c>
      <c r="I9" s="33">
        <v>108645000</v>
      </c>
      <c r="J9" s="3">
        <v>315095000</v>
      </c>
      <c r="K9" s="3"/>
      <c r="L9" s="4"/>
      <c r="M9" s="4"/>
      <c r="N9" s="4"/>
      <c r="O9" s="22">
        <v>4</v>
      </c>
      <c r="P9" s="22">
        <v>20000000</v>
      </c>
      <c r="Q9" s="22">
        <v>77800000</v>
      </c>
      <c r="R9" s="35"/>
      <c r="T9" s="30"/>
      <c r="U9" s="30"/>
      <c r="V9" s="30"/>
      <c r="W9" s="30"/>
    </row>
    <row r="10" spans="1:23" s="1" customFormat="1" ht="18.75" x14ac:dyDescent="0.3">
      <c r="A10" s="24">
        <v>6</v>
      </c>
      <c r="B10" s="26" t="s">
        <v>12</v>
      </c>
      <c r="C10" s="10">
        <f t="shared" si="3"/>
        <v>4</v>
      </c>
      <c r="D10" s="10">
        <f t="shared" si="0"/>
        <v>4</v>
      </c>
      <c r="E10" s="3">
        <f t="shared" si="1"/>
        <v>7262500</v>
      </c>
      <c r="F10" s="3">
        <f t="shared" si="2"/>
        <v>18525000</v>
      </c>
      <c r="G10" s="3">
        <v>4</v>
      </c>
      <c r="H10" s="3">
        <v>4</v>
      </c>
      <c r="I10" s="33">
        <v>7262500</v>
      </c>
      <c r="J10" s="3">
        <v>18525000</v>
      </c>
      <c r="K10" s="3"/>
      <c r="L10" s="3"/>
      <c r="M10" s="4"/>
      <c r="N10" s="4"/>
      <c r="O10" s="22">
        <v>1</v>
      </c>
      <c r="P10" s="22">
        <v>1262500</v>
      </c>
      <c r="Q10" s="22">
        <v>2525000</v>
      </c>
      <c r="R10" s="35"/>
      <c r="T10" s="30"/>
      <c r="U10" s="30"/>
      <c r="V10" s="30"/>
      <c r="W10" s="30"/>
    </row>
    <row r="11" spans="1:23" s="1" customFormat="1" ht="18.75" x14ac:dyDescent="0.3">
      <c r="A11" s="24">
        <v>7</v>
      </c>
      <c r="B11" s="26" t="s">
        <v>13</v>
      </c>
      <c r="C11" s="10">
        <f t="shared" si="3"/>
        <v>17</v>
      </c>
      <c r="D11" s="10">
        <f t="shared" si="0"/>
        <v>20</v>
      </c>
      <c r="E11" s="3">
        <f t="shared" si="1"/>
        <v>88685000</v>
      </c>
      <c r="F11" s="3">
        <f t="shared" si="2"/>
        <v>225502800</v>
      </c>
      <c r="G11" s="3">
        <v>17</v>
      </c>
      <c r="H11" s="3">
        <v>20</v>
      </c>
      <c r="I11" s="33">
        <v>88685000</v>
      </c>
      <c r="J11" s="3">
        <v>225502800</v>
      </c>
      <c r="K11" s="3"/>
      <c r="L11" s="4"/>
      <c r="M11" s="4"/>
      <c r="N11" s="4"/>
      <c r="O11" s="22">
        <v>7</v>
      </c>
      <c r="P11" s="22">
        <v>56800000</v>
      </c>
      <c r="Q11" s="22">
        <v>147700000</v>
      </c>
      <c r="R11" s="35"/>
      <c r="T11" s="30"/>
      <c r="U11" s="30"/>
      <c r="V11" s="30"/>
      <c r="W11" s="30"/>
    </row>
    <row r="12" spans="1:23" s="1" customFormat="1" ht="18.75" x14ac:dyDescent="0.3">
      <c r="A12" s="24">
        <v>8</v>
      </c>
      <c r="B12" s="26" t="s">
        <v>15</v>
      </c>
      <c r="C12" s="10">
        <f t="shared" si="3"/>
        <v>2</v>
      </c>
      <c r="D12" s="10">
        <f t="shared" si="0"/>
        <v>2</v>
      </c>
      <c r="E12" s="3">
        <f t="shared" si="1"/>
        <v>3775000</v>
      </c>
      <c r="F12" s="3">
        <f t="shared" si="2"/>
        <v>9450000</v>
      </c>
      <c r="G12" s="3">
        <v>2</v>
      </c>
      <c r="H12" s="3">
        <v>2</v>
      </c>
      <c r="I12" s="33">
        <v>3775000</v>
      </c>
      <c r="J12" s="3">
        <v>9450000</v>
      </c>
      <c r="K12" s="3"/>
      <c r="L12" s="4"/>
      <c r="M12" s="4"/>
      <c r="N12" s="4"/>
      <c r="O12" s="22">
        <v>1</v>
      </c>
      <c r="P12" s="22">
        <v>975000</v>
      </c>
      <c r="Q12" s="22">
        <v>1950000</v>
      </c>
      <c r="R12" s="35"/>
      <c r="T12" s="30"/>
      <c r="U12" s="30"/>
      <c r="V12" s="30"/>
      <c r="W12" s="30"/>
    </row>
    <row r="13" spans="1:23" s="1" customFormat="1" ht="18.75" x14ac:dyDescent="0.3">
      <c r="A13" s="24">
        <v>9</v>
      </c>
      <c r="B13" s="26" t="s">
        <v>14</v>
      </c>
      <c r="C13" s="10">
        <f t="shared" si="3"/>
        <v>116</v>
      </c>
      <c r="D13" s="10">
        <f t="shared" si="0"/>
        <v>123</v>
      </c>
      <c r="E13" s="3">
        <f t="shared" si="1"/>
        <v>447611166.26999998</v>
      </c>
      <c r="F13" s="3">
        <f t="shared" si="2"/>
        <v>1045097761.9299999</v>
      </c>
      <c r="G13" s="3">
        <v>109</v>
      </c>
      <c r="H13" s="3">
        <v>116</v>
      </c>
      <c r="I13" s="33">
        <v>427695166.26999998</v>
      </c>
      <c r="J13" s="3">
        <v>1005617761.9299999</v>
      </c>
      <c r="K13" s="3">
        <f>1+2+1+1+2</f>
        <v>7</v>
      </c>
      <c r="L13" s="4">
        <f>1+2+1+1+2</f>
        <v>7</v>
      </c>
      <c r="M13" s="4">
        <f>3000000+4250000+7500000+2730000+2436000</f>
        <v>19916000</v>
      </c>
      <c r="N13" s="4">
        <f>5000000+8500000+15000000+6000000+4980000</f>
        <v>39480000</v>
      </c>
      <c r="O13" s="22">
        <v>27</v>
      </c>
      <c r="P13" s="22">
        <v>151828667.26999998</v>
      </c>
      <c r="Q13" s="22">
        <v>311440184.52999997</v>
      </c>
      <c r="R13" s="35"/>
      <c r="T13" s="30"/>
      <c r="U13" s="30"/>
      <c r="V13" s="30"/>
      <c r="W13" s="30"/>
    </row>
    <row r="14" spans="1:23" s="1" customFormat="1" ht="18.75" x14ac:dyDescent="0.3">
      <c r="A14" s="24">
        <v>10</v>
      </c>
      <c r="B14" s="26" t="s">
        <v>16</v>
      </c>
      <c r="C14" s="10">
        <f t="shared" si="3"/>
        <v>17</v>
      </c>
      <c r="D14" s="10">
        <f t="shared" si="0"/>
        <v>18</v>
      </c>
      <c r="E14" s="3">
        <f t="shared" si="1"/>
        <v>72920000</v>
      </c>
      <c r="F14" s="3">
        <f t="shared" si="2"/>
        <v>183600000</v>
      </c>
      <c r="G14" s="3">
        <v>15</v>
      </c>
      <c r="H14" s="3">
        <v>16</v>
      </c>
      <c r="I14" s="33">
        <v>36920000</v>
      </c>
      <c r="J14" s="3">
        <v>103600000</v>
      </c>
      <c r="K14" s="3">
        <v>2</v>
      </c>
      <c r="L14" s="4">
        <v>2</v>
      </c>
      <c r="M14" s="4">
        <f>21000000+15000000</f>
        <v>36000000</v>
      </c>
      <c r="N14" s="4">
        <f>50000000+30000000</f>
        <v>80000000</v>
      </c>
      <c r="O14" s="22">
        <v>3</v>
      </c>
      <c r="P14" s="22">
        <v>51000000</v>
      </c>
      <c r="Q14" s="22">
        <v>111000000</v>
      </c>
      <c r="R14" s="35"/>
      <c r="T14" s="30"/>
      <c r="U14" s="30"/>
      <c r="V14" s="30"/>
      <c r="W14" s="30"/>
    </row>
    <row r="15" spans="1:23" s="1" customFormat="1" ht="18.75" x14ac:dyDescent="0.3">
      <c r="A15" s="24">
        <v>11</v>
      </c>
      <c r="B15" s="26" t="s">
        <v>17</v>
      </c>
      <c r="C15" s="10">
        <f t="shared" si="3"/>
        <v>46</v>
      </c>
      <c r="D15" s="10">
        <f t="shared" si="0"/>
        <v>46</v>
      </c>
      <c r="E15" s="3">
        <f t="shared" si="1"/>
        <v>62810000</v>
      </c>
      <c r="F15" s="3">
        <f t="shared" si="2"/>
        <v>142700000</v>
      </c>
      <c r="G15" s="3">
        <v>46</v>
      </c>
      <c r="H15" s="3">
        <v>46</v>
      </c>
      <c r="I15" s="33">
        <v>62810000</v>
      </c>
      <c r="J15" s="3">
        <v>142700000</v>
      </c>
      <c r="K15" s="3"/>
      <c r="L15" s="4"/>
      <c r="M15" s="3"/>
      <c r="N15" s="3"/>
      <c r="O15" s="22">
        <v>2</v>
      </c>
      <c r="P15" s="22">
        <v>5000000</v>
      </c>
      <c r="Q15" s="22">
        <v>10000000</v>
      </c>
      <c r="R15" s="35"/>
      <c r="T15" s="30"/>
      <c r="U15" s="30"/>
      <c r="V15" s="30"/>
      <c r="W15" s="30"/>
    </row>
    <row r="16" spans="1:23" s="1" customFormat="1" ht="18.75" x14ac:dyDescent="0.3">
      <c r="A16" s="25">
        <v>12</v>
      </c>
      <c r="B16" s="26" t="s">
        <v>18</v>
      </c>
      <c r="C16" s="10">
        <f t="shared" si="3"/>
        <v>1</v>
      </c>
      <c r="D16" s="10">
        <f t="shared" si="0"/>
        <v>1</v>
      </c>
      <c r="E16" s="3">
        <f t="shared" si="1"/>
        <v>6000000</v>
      </c>
      <c r="F16" s="3">
        <f t="shared" si="2"/>
        <v>10000000</v>
      </c>
      <c r="G16" s="3">
        <v>1</v>
      </c>
      <c r="H16" s="3">
        <v>1</v>
      </c>
      <c r="I16" s="33">
        <v>6000000</v>
      </c>
      <c r="J16" s="3">
        <v>10000000</v>
      </c>
      <c r="K16" s="3"/>
      <c r="L16" s="4"/>
      <c r="M16" s="3"/>
      <c r="N16" s="3"/>
      <c r="O16" s="22"/>
      <c r="P16" s="22"/>
      <c r="Q16" s="22"/>
      <c r="R16" s="35"/>
      <c r="T16" s="30"/>
      <c r="U16" s="30"/>
      <c r="V16" s="30"/>
      <c r="W16" s="30"/>
    </row>
    <row r="17" spans="1:23" s="1" customFormat="1" ht="18.75" x14ac:dyDescent="0.3">
      <c r="A17" s="25">
        <v>13</v>
      </c>
      <c r="B17" s="26" t="s">
        <v>19</v>
      </c>
      <c r="C17" s="10">
        <f t="shared" si="3"/>
        <v>12</v>
      </c>
      <c r="D17" s="10">
        <f t="shared" si="0"/>
        <v>16</v>
      </c>
      <c r="E17" s="3">
        <f t="shared" si="1"/>
        <v>71007000</v>
      </c>
      <c r="F17" s="3">
        <f t="shared" si="2"/>
        <v>251801000</v>
      </c>
      <c r="G17" s="3">
        <v>9</v>
      </c>
      <c r="H17" s="3">
        <v>12</v>
      </c>
      <c r="I17" s="33">
        <v>53759000</v>
      </c>
      <c r="J17" s="3">
        <v>118800000</v>
      </c>
      <c r="K17" s="3">
        <f>1+2</f>
        <v>3</v>
      </c>
      <c r="L17" s="4">
        <f>2+2</f>
        <v>4</v>
      </c>
      <c r="M17" s="3">
        <f>5247500+12000500</f>
        <v>17248000</v>
      </c>
      <c r="N17" s="3">
        <f>95000000+38001000</f>
        <v>133001000</v>
      </c>
      <c r="O17" s="22">
        <v>9</v>
      </c>
      <c r="P17" s="22">
        <v>40028000</v>
      </c>
      <c r="Q17" s="22">
        <v>176001000</v>
      </c>
      <c r="R17" s="35"/>
      <c r="T17" s="30"/>
      <c r="U17" s="30"/>
      <c r="V17" s="30"/>
      <c r="W17" s="30"/>
    </row>
    <row r="18" spans="1:23" s="1" customFormat="1" ht="18.75" x14ac:dyDescent="0.3">
      <c r="A18" s="25">
        <v>14</v>
      </c>
      <c r="B18" s="9" t="s">
        <v>20</v>
      </c>
      <c r="C18" s="10">
        <f t="shared" si="3"/>
        <v>1</v>
      </c>
      <c r="D18" s="10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3">
        <v>10000000</v>
      </c>
      <c r="J18" s="3">
        <v>50000000</v>
      </c>
      <c r="K18" s="3"/>
      <c r="L18" s="4"/>
      <c r="M18" s="3"/>
      <c r="N18" s="3"/>
      <c r="O18" s="22"/>
      <c r="P18" s="22"/>
      <c r="Q18" s="22"/>
      <c r="R18" s="35"/>
      <c r="T18" s="30"/>
      <c r="U18" s="30"/>
      <c r="V18" s="30"/>
      <c r="W18" s="30"/>
    </row>
    <row r="19" spans="1:23" s="1" customFormat="1" ht="18.75" x14ac:dyDescent="0.3">
      <c r="A19" s="28">
        <v>15</v>
      </c>
      <c r="B19" s="9" t="s">
        <v>21</v>
      </c>
      <c r="C19" s="10">
        <f t="shared" si="3"/>
        <v>16</v>
      </c>
      <c r="D19" s="10">
        <f t="shared" si="0"/>
        <v>18</v>
      </c>
      <c r="E19" s="3">
        <f t="shared" si="1"/>
        <v>168153205.86000001</v>
      </c>
      <c r="F19" s="3">
        <f t="shared" si="2"/>
        <v>356096869</v>
      </c>
      <c r="G19" s="3">
        <v>16</v>
      </c>
      <c r="H19" s="3">
        <v>18</v>
      </c>
      <c r="I19" s="33">
        <v>168153205.86000001</v>
      </c>
      <c r="J19" s="3">
        <v>356096869</v>
      </c>
      <c r="K19" s="3"/>
      <c r="L19" s="4"/>
      <c r="M19" s="3"/>
      <c r="N19" s="3"/>
      <c r="O19" s="22">
        <v>15</v>
      </c>
      <c r="P19" s="22">
        <v>134153205.86</v>
      </c>
      <c r="Q19" s="22">
        <v>298096869</v>
      </c>
      <c r="R19" s="35"/>
      <c r="T19" s="30"/>
      <c r="U19" s="30"/>
      <c r="V19" s="30"/>
      <c r="W19" s="30"/>
    </row>
    <row r="20" spans="1:23" s="1" customFormat="1" ht="18.75" x14ac:dyDescent="0.3">
      <c r="A20" s="34">
        <v>16</v>
      </c>
      <c r="B20" s="9" t="s">
        <v>34</v>
      </c>
      <c r="C20" s="10">
        <f t="shared" si="3"/>
        <v>5</v>
      </c>
      <c r="D20" s="10">
        <f t="shared" si="0"/>
        <v>5</v>
      </c>
      <c r="E20" s="3">
        <f t="shared" si="1"/>
        <v>3417000</v>
      </c>
      <c r="F20" s="3">
        <f t="shared" si="2"/>
        <v>15390000</v>
      </c>
      <c r="G20" s="3"/>
      <c r="H20" s="3"/>
      <c r="I20" s="33"/>
      <c r="J20" s="3"/>
      <c r="K20" s="3">
        <v>5</v>
      </c>
      <c r="L20" s="4">
        <v>5</v>
      </c>
      <c r="M20" s="3">
        <v>3417000</v>
      </c>
      <c r="N20" s="3">
        <v>15390000</v>
      </c>
      <c r="O20" s="22">
        <v>5</v>
      </c>
      <c r="P20" s="22">
        <v>3417000</v>
      </c>
      <c r="Q20" s="22">
        <v>15390000</v>
      </c>
      <c r="R20" s="35"/>
      <c r="T20" s="30"/>
      <c r="U20" s="30"/>
      <c r="V20" s="30"/>
      <c r="W20" s="30"/>
    </row>
    <row r="21" spans="1:23" s="1" customFormat="1" ht="20.25" customHeight="1" x14ac:dyDescent="0.3">
      <c r="A21" s="34">
        <v>17</v>
      </c>
      <c r="B21" s="9" t="s">
        <v>35</v>
      </c>
      <c r="C21" s="10">
        <f t="shared" si="3"/>
        <v>0</v>
      </c>
      <c r="D21" s="10">
        <f t="shared" si="0"/>
        <v>0</v>
      </c>
      <c r="E21" s="3">
        <f t="shared" si="1"/>
        <v>0</v>
      </c>
      <c r="F21" s="3">
        <f t="shared" si="2"/>
        <v>0</v>
      </c>
      <c r="G21" s="3"/>
      <c r="H21" s="3"/>
      <c r="I21" s="33"/>
      <c r="J21" s="3"/>
      <c r="K21" s="3"/>
      <c r="L21" s="4"/>
      <c r="M21" s="3"/>
      <c r="N21" s="3"/>
      <c r="O21" s="22"/>
      <c r="P21" s="22"/>
      <c r="Q21" s="22"/>
      <c r="T21" s="30"/>
    </row>
    <row r="22" spans="1:23" s="1" customFormat="1" ht="19.5" customHeight="1" x14ac:dyDescent="0.3">
      <c r="A22" s="17"/>
      <c r="B22" s="11" t="s">
        <v>0</v>
      </c>
      <c r="C22" s="10">
        <f>G22+K22</f>
        <v>151</v>
      </c>
      <c r="D22" s="10">
        <f t="shared" si="0"/>
        <v>160</v>
      </c>
      <c r="E22" s="3">
        <f t="shared" si="1"/>
        <v>439136398</v>
      </c>
      <c r="F22" s="3">
        <f t="shared" si="2"/>
        <v>1187766354.4000001</v>
      </c>
      <c r="G22" s="3">
        <v>151</v>
      </c>
      <c r="H22" s="3">
        <v>160</v>
      </c>
      <c r="I22" s="33">
        <v>439136398</v>
      </c>
      <c r="J22" s="3">
        <v>1187766354.4000001</v>
      </c>
      <c r="K22" s="3"/>
      <c r="L22" s="3"/>
      <c r="M22" s="6"/>
      <c r="N22" s="6"/>
      <c r="O22" s="22"/>
      <c r="P22" s="22"/>
      <c r="Q22" s="22"/>
      <c r="T22" s="30"/>
    </row>
    <row r="23" spans="1:23" s="2" customFormat="1" ht="15.75" x14ac:dyDescent="0.25">
      <c r="A23" s="18"/>
      <c r="B23" s="12" t="s">
        <v>1</v>
      </c>
      <c r="C23" s="13">
        <f t="shared" ref="C23:D23" si="4">G23+K23</f>
        <v>735</v>
      </c>
      <c r="D23" s="13">
        <f t="shared" si="4"/>
        <v>790</v>
      </c>
      <c r="E23" s="14">
        <f>I23+M23</f>
        <v>2937975605.46</v>
      </c>
      <c r="F23" s="14">
        <f>J23+N23</f>
        <v>8019835808.3299999</v>
      </c>
      <c r="G23" s="15">
        <f t="shared" ref="G23:Q23" si="5">SUM(G5:G22)</f>
        <v>686</v>
      </c>
      <c r="H23" s="15">
        <f t="shared" si="5"/>
        <v>735</v>
      </c>
      <c r="I23" s="15">
        <f t="shared" si="5"/>
        <v>2675364705.46</v>
      </c>
      <c r="J23" s="15">
        <f t="shared" si="5"/>
        <v>7127584966.3299999</v>
      </c>
      <c r="K23" s="16">
        <f t="shared" si="5"/>
        <v>49</v>
      </c>
      <c r="L23" s="16">
        <f t="shared" si="5"/>
        <v>55</v>
      </c>
      <c r="M23" s="16">
        <f t="shared" si="5"/>
        <v>262610900</v>
      </c>
      <c r="N23" s="16">
        <f t="shared" si="5"/>
        <v>892250842</v>
      </c>
      <c r="O23" s="23">
        <f t="shared" si="5"/>
        <v>144</v>
      </c>
      <c r="P23" s="23">
        <f t="shared" si="5"/>
        <v>872480603.63</v>
      </c>
      <c r="Q23" s="23">
        <f t="shared" si="5"/>
        <v>2367272139.5299997</v>
      </c>
      <c r="T23" s="30"/>
    </row>
    <row r="25" spans="1:23" ht="15.75" customHeight="1" x14ac:dyDescent="0.25">
      <c r="E25" s="7"/>
    </row>
    <row r="27" spans="1:23" x14ac:dyDescent="0.25">
      <c r="D27" s="29"/>
      <c r="E27" s="32"/>
      <c r="F27" s="29"/>
      <c r="G27" s="29"/>
      <c r="H27" s="7"/>
      <c r="I27" s="7"/>
      <c r="J27" s="7"/>
      <c r="K27" s="7"/>
      <c r="L27" s="31"/>
      <c r="M27" s="7"/>
      <c r="N27" s="7"/>
    </row>
    <row r="28" spans="1:23" x14ac:dyDescent="0.25">
      <c r="M28" s="7"/>
      <c r="N28" s="7"/>
    </row>
    <row r="29" spans="1:23" x14ac:dyDescent="0.25">
      <c r="E29" s="7"/>
      <c r="L29" s="7"/>
    </row>
    <row r="30" spans="1:23" x14ac:dyDescent="0.25">
      <c r="L30" s="7"/>
    </row>
    <row r="31" spans="1:23" x14ac:dyDescent="0.25">
      <c r="D31" s="29"/>
    </row>
    <row r="32" spans="1:23" x14ac:dyDescent="0.25">
      <c r="D32" s="29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3.937007874015748E-2" bottom="3.937007874015748E-2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Shavolin</cp:lastModifiedBy>
  <cp:lastPrinted>2019-01-14T05:35:10Z</cp:lastPrinted>
  <dcterms:created xsi:type="dcterms:W3CDTF">2012-01-25T08:03:53Z</dcterms:created>
  <dcterms:modified xsi:type="dcterms:W3CDTF">2020-07-07T02:50:39Z</dcterms:modified>
</cp:coreProperties>
</file>