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Стародумова\Рабочая\Отчеты\Алтайский фонд МСП\На сайт(ежемесячно)\2024\на 01.11.2024\"/>
    </mc:Choice>
  </mc:AlternateContent>
  <xr:revisionPtr revIDLastSave="0" documentId="13_ncr:1_{F49F0841-FF11-4519-9EEA-07A39C49EC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ручительства Фонда" sheetId="1" r:id="rId1"/>
  </sheets>
  <definedNames>
    <definedName name="_xlnm.Print_Area" localSheetId="0">'поручительства Фонда'!$B$3:$Q$26</definedName>
  </definedNames>
  <calcPr calcId="191029" iterateDelta="1E-4"/>
</workbook>
</file>

<file path=xl/calcChain.xml><?xml version="1.0" encoding="utf-8"?>
<calcChain xmlns="http://schemas.openxmlformats.org/spreadsheetml/2006/main">
  <c r="N5" i="1" l="1"/>
  <c r="M5" i="1"/>
  <c r="N19" i="1"/>
  <c r="M19" i="1"/>
  <c r="N20" i="1" l="1"/>
  <c r="M20" i="1"/>
  <c r="N18" i="1"/>
  <c r="M18" i="1"/>
  <c r="N13" i="1"/>
  <c r="M13" i="1"/>
  <c r="N17" i="1" l="1"/>
  <c r="M17" i="1"/>
  <c r="C23" i="1" l="1"/>
  <c r="D23" i="1"/>
  <c r="E23" i="1"/>
  <c r="F23" i="1"/>
  <c r="C24" i="1"/>
  <c r="D24" i="1"/>
  <c r="E24" i="1"/>
  <c r="F24" i="1"/>
  <c r="F5" i="1"/>
  <c r="F17" i="1"/>
  <c r="F19" i="1"/>
  <c r="C5" i="1"/>
  <c r="D5" i="1"/>
  <c r="E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C18" i="1"/>
  <c r="D18" i="1"/>
  <c r="E18" i="1"/>
  <c r="F18" i="1"/>
  <c r="C19" i="1"/>
  <c r="D19" i="1"/>
  <c r="E19" i="1"/>
  <c r="C20" i="1"/>
  <c r="D20" i="1"/>
  <c r="E20" i="1"/>
  <c r="F20" i="1"/>
  <c r="C21" i="1"/>
  <c r="D21" i="1"/>
  <c r="E21" i="1"/>
  <c r="F21" i="1"/>
  <c r="C22" i="1"/>
  <c r="D22" i="1"/>
  <c r="E22" i="1"/>
  <c r="F22" i="1"/>
  <c r="N25" i="1" l="1"/>
  <c r="K25" i="1" l="1"/>
  <c r="G25" i="1" l="1"/>
  <c r="C25" i="1" s="1"/>
  <c r="O25" i="1" l="1"/>
  <c r="P25" i="1"/>
  <c r="Q25" i="1"/>
  <c r="J25" i="1" l="1"/>
  <c r="H25" i="1" l="1"/>
  <c r="I25" i="1" l="1"/>
  <c r="L25" i="1"/>
  <c r="D25" i="1" s="1"/>
  <c r="M25" i="1"/>
  <c r="F25" i="1" l="1"/>
  <c r="E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Shavolin</author>
  </authors>
  <commentList>
    <comment ref="B24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+Бинбанк+Тальменка-Банк+ЮниаструмБанк</t>
        </r>
      </text>
    </comment>
  </commentList>
</comments>
</file>

<file path=xl/sharedStrings.xml><?xml version="1.0" encoding="utf-8"?>
<sst xmlns="http://schemas.openxmlformats.org/spreadsheetml/2006/main" count="43" uniqueCount="41">
  <si>
    <t>Бывшие банки-партнеры</t>
  </si>
  <si>
    <t>ИТОГО</t>
  </si>
  <si>
    <t>Объем выданных поручительств (с начала деятельности Фонда), руб.</t>
  </si>
  <si>
    <t>Количество выданных поручительств (с начала деятельности Фонда), шт.</t>
  </si>
  <si>
    <t>№ п/п</t>
  </si>
  <si>
    <t>Сумма поручительств, руб.</t>
  </si>
  <si>
    <t>Сумма кредитов, выданных под поручительства, руб.</t>
  </si>
  <si>
    <t>ПАО Сбербанк</t>
  </si>
  <si>
    <t>АО "Россельхозбанк"</t>
  </si>
  <si>
    <t>ПАО Банк "ФК Открытие"</t>
  </si>
  <si>
    <t>ПАО "Промсвязьбанк"</t>
  </si>
  <si>
    <t>ПАО "АК БАРС" БАНК</t>
  </si>
  <si>
    <t>ТКБ БАНК ПАО</t>
  </si>
  <si>
    <t>Банк "Левобережный" (ПАО)</t>
  </si>
  <si>
    <t>АО "Банк Акцепт"</t>
  </si>
  <si>
    <t>ООО КБ "Алтайкапиталбанк"</t>
  </si>
  <si>
    <t>АО "МСП Банк"</t>
  </si>
  <si>
    <t>АО "Банк Интеза"</t>
  </si>
  <si>
    <t>АО "АЛЬФА-БАНК"</t>
  </si>
  <si>
    <t>Банк ВТБ (ПАО)</t>
  </si>
  <si>
    <t>Кол-во субъектов получивших поддержку, шт.</t>
  </si>
  <si>
    <t>Количество выданных поручительств, шт.</t>
  </si>
  <si>
    <t>Объем выданных поручительств, руб.</t>
  </si>
  <si>
    <t>Объем выданных кредитов под поручительство Фонда, руб.</t>
  </si>
  <si>
    <t>Кол-во субъектов получивших поддержку
(с начала деятельности Фонда), шт.</t>
  </si>
  <si>
    <t>Объем выданных кредитов под поручительство Фонда
(с начала деятельности Фонда), руб.</t>
  </si>
  <si>
    <t>Кол-во договоров, шт.</t>
  </si>
  <si>
    <t>Кол-во субъектов, шт.</t>
  </si>
  <si>
    <t xml:space="preserve">Объем  выданных поручительств, руб.  </t>
  </si>
  <si>
    <t>Фонд развития Алтайского края</t>
  </si>
  <si>
    <t>Наименование финансовой организации-партнера</t>
  </si>
  <si>
    <t>МКК ФОНД ФИНАНСИРОВАНИЯ</t>
  </si>
  <si>
    <t>АО АКБ "НОВИКОМБАНК</t>
  </si>
  <si>
    <t>"Азиатско-Тихоокеанский Банк" (АО)</t>
  </si>
  <si>
    <t>2007-2024 гг.</t>
  </si>
  <si>
    <t>2024 г.</t>
  </si>
  <si>
    <t>2007-2023</t>
  </si>
  <si>
    <t>АО "Банк ДОМ.РФ"</t>
  </si>
  <si>
    <t>СИБСОЦБАНК ООО</t>
  </si>
  <si>
    <t>Сведения о поручительствах, предоставленных НО "Алтайский фонд МСП", в разрезе финансовых организаций - партнеров на 01.11.2024</t>
  </si>
  <si>
    <t>Действующие поручительства на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</si>
</sst>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8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33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 xr:uid="{739C1B7D-C161-499C-9975-59462CB365C0}"/>
    <cellStyle name="Обычный" xfId="0" builtinId="0"/>
  </cellStyles>
  <dxfs count="0"/>
  <tableStyles count="0" defaultTableStyle="TableStyleMedium9" defaultPivotStyle="PivotStyleLight16"/>
  <colors>
    <mruColors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Q36"/>
  <sheetViews>
    <sheetView tabSelected="1" topLeftCell="B1" zoomScale="78" zoomScaleNormal="78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U8" sqref="U8"/>
    </sheetView>
  </sheetViews>
  <sheetFormatPr defaultRowHeight="15" x14ac:dyDescent="0.25"/>
  <cols>
    <col min="2" max="2" width="44.28515625" customWidth="1"/>
    <col min="3" max="3" width="19.85546875" customWidth="1"/>
    <col min="4" max="4" width="18.28515625" customWidth="1"/>
    <col min="5" max="5" width="18.42578125" style="19" customWidth="1"/>
    <col min="6" max="6" width="23.140625" style="19" customWidth="1"/>
    <col min="7" max="7" width="18.140625" style="19" hidden="1" customWidth="1"/>
    <col min="8" max="8" width="20" style="19" hidden="1" customWidth="1"/>
    <col min="9" max="9" width="18.7109375" style="19" hidden="1" customWidth="1"/>
    <col min="10" max="10" width="21" style="19" hidden="1" customWidth="1"/>
    <col min="11" max="11" width="19.140625" style="19" customWidth="1"/>
    <col min="12" max="12" width="18.5703125" style="19" customWidth="1"/>
    <col min="13" max="13" width="18.85546875" style="19" customWidth="1"/>
    <col min="14" max="14" width="19.5703125" style="19" customWidth="1"/>
    <col min="15" max="15" width="18" customWidth="1"/>
    <col min="16" max="16" width="19.140625" customWidth="1"/>
    <col min="17" max="17" width="19" customWidth="1"/>
  </cols>
  <sheetData>
    <row r="1" spans="1:17" ht="20.25" customHeight="1" x14ac:dyDescent="0.25">
      <c r="A1" s="26" t="s">
        <v>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4" customFormat="1" ht="15.7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s="4" customFormat="1" ht="23.25" customHeight="1" x14ac:dyDescent="0.25">
      <c r="A3" s="28" t="s">
        <v>4</v>
      </c>
      <c r="B3" s="29" t="s">
        <v>30</v>
      </c>
      <c r="C3" s="30" t="s">
        <v>34</v>
      </c>
      <c r="D3" s="31"/>
      <c r="E3" s="31"/>
      <c r="F3" s="32"/>
      <c r="G3" s="30" t="s">
        <v>36</v>
      </c>
      <c r="H3" s="31"/>
      <c r="I3" s="31"/>
      <c r="J3" s="32"/>
      <c r="K3" s="30" t="s">
        <v>35</v>
      </c>
      <c r="L3" s="31"/>
      <c r="M3" s="31"/>
      <c r="N3" s="32"/>
      <c r="O3" s="25" t="s">
        <v>40</v>
      </c>
      <c r="P3" s="25"/>
      <c r="Q3" s="25"/>
    </row>
    <row r="4" spans="1:17" s="4" customFormat="1" ht="112.5" customHeight="1" x14ac:dyDescent="0.25">
      <c r="A4" s="28"/>
      <c r="B4" s="29"/>
      <c r="C4" s="6" t="s">
        <v>24</v>
      </c>
      <c r="D4" s="6" t="s">
        <v>3</v>
      </c>
      <c r="E4" s="6" t="s">
        <v>2</v>
      </c>
      <c r="F4" s="6" t="s">
        <v>25</v>
      </c>
      <c r="G4" s="6" t="s">
        <v>20</v>
      </c>
      <c r="H4" s="6" t="s">
        <v>21</v>
      </c>
      <c r="I4" s="6" t="s">
        <v>22</v>
      </c>
      <c r="J4" s="6" t="s">
        <v>23</v>
      </c>
      <c r="K4" s="6" t="s">
        <v>27</v>
      </c>
      <c r="L4" s="6" t="s">
        <v>21</v>
      </c>
      <c r="M4" s="6" t="s">
        <v>28</v>
      </c>
      <c r="N4" s="6" t="s">
        <v>23</v>
      </c>
      <c r="O4" s="1" t="s">
        <v>26</v>
      </c>
      <c r="P4" s="1" t="s">
        <v>5</v>
      </c>
      <c r="Q4" s="1" t="s">
        <v>6</v>
      </c>
    </row>
    <row r="5" spans="1:17" s="4" customFormat="1" ht="18.75" x14ac:dyDescent="0.3">
      <c r="A5" s="5">
        <v>1</v>
      </c>
      <c r="B5" s="7" t="s">
        <v>7</v>
      </c>
      <c r="C5" s="8">
        <f>G5+K5</f>
        <v>638</v>
      </c>
      <c r="D5" s="8">
        <f t="shared" ref="D5:D20" si="0">H5+L5</f>
        <v>727</v>
      </c>
      <c r="E5" s="8">
        <f t="shared" ref="E5:E20" si="1">I5+M5</f>
        <v>3867904475.5099998</v>
      </c>
      <c r="F5" s="8">
        <f t="shared" ref="F5:F20" si="2">J5+N5</f>
        <v>9338312185.9500008</v>
      </c>
      <c r="G5" s="8">
        <v>560</v>
      </c>
      <c r="H5" s="8">
        <v>641</v>
      </c>
      <c r="I5" s="9">
        <v>3206777881.5299997</v>
      </c>
      <c r="J5" s="8">
        <v>7957943092</v>
      </c>
      <c r="K5" s="8">
        <v>78</v>
      </c>
      <c r="L5" s="10">
        <v>86</v>
      </c>
      <c r="M5" s="10">
        <f>23950000+17148147+110500000+105400000+41575000+81919696.98+122700000+82433750+58000000+17500000</f>
        <v>661126593.98000002</v>
      </c>
      <c r="N5" s="10">
        <f>64300000+49600000+221000000+210800000+83150000+182944093.95+251800000+165775000+116000000+35000000</f>
        <v>1380369093.95</v>
      </c>
      <c r="O5" s="2">
        <v>318</v>
      </c>
      <c r="P5" s="2">
        <v>2013351416.3800001</v>
      </c>
      <c r="Q5" s="2">
        <v>4652662899.9499998</v>
      </c>
    </row>
    <row r="6" spans="1:17" s="4" customFormat="1" ht="20.25" customHeight="1" x14ac:dyDescent="0.3">
      <c r="A6" s="5">
        <v>2</v>
      </c>
      <c r="B6" s="7" t="s">
        <v>8</v>
      </c>
      <c r="C6" s="8">
        <f t="shared" ref="C6:C20" si="3">G6+K6</f>
        <v>41</v>
      </c>
      <c r="D6" s="8">
        <f t="shared" si="0"/>
        <v>50</v>
      </c>
      <c r="E6" s="8">
        <f t="shared" si="1"/>
        <v>284040340</v>
      </c>
      <c r="F6" s="8">
        <f t="shared" si="2"/>
        <v>861055109</v>
      </c>
      <c r="G6" s="8">
        <v>40</v>
      </c>
      <c r="H6" s="8">
        <v>49</v>
      </c>
      <c r="I6" s="9">
        <v>280640340</v>
      </c>
      <c r="J6" s="8">
        <v>851055109</v>
      </c>
      <c r="K6" s="8">
        <v>1</v>
      </c>
      <c r="L6" s="8">
        <v>1</v>
      </c>
      <c r="M6" s="24">
        <v>3400000</v>
      </c>
      <c r="N6" s="24">
        <v>10000000</v>
      </c>
      <c r="O6" s="2">
        <v>5</v>
      </c>
      <c r="P6" s="2">
        <v>20042500</v>
      </c>
      <c r="Q6" s="2">
        <v>65853216</v>
      </c>
    </row>
    <row r="7" spans="1:17" s="4" customFormat="1" ht="18.75" x14ac:dyDescent="0.3">
      <c r="A7" s="5">
        <v>3</v>
      </c>
      <c r="B7" s="11" t="s">
        <v>9</v>
      </c>
      <c r="C7" s="8">
        <f t="shared" si="3"/>
        <v>30</v>
      </c>
      <c r="D7" s="8">
        <f t="shared" si="0"/>
        <v>33</v>
      </c>
      <c r="E7" s="8">
        <f t="shared" si="1"/>
        <v>185051300</v>
      </c>
      <c r="F7" s="8">
        <f t="shared" si="2"/>
        <v>495099000</v>
      </c>
      <c r="G7" s="8">
        <v>30</v>
      </c>
      <c r="H7" s="8">
        <v>33</v>
      </c>
      <c r="I7" s="9">
        <v>185051300</v>
      </c>
      <c r="J7" s="8">
        <v>495099000</v>
      </c>
      <c r="K7" s="8"/>
      <c r="L7" s="23"/>
      <c r="M7" s="8"/>
      <c r="N7" s="8"/>
      <c r="O7" s="2">
        <v>3</v>
      </c>
      <c r="P7" s="2">
        <v>14600000</v>
      </c>
      <c r="Q7" s="2">
        <v>31500000</v>
      </c>
    </row>
    <row r="8" spans="1:17" s="4" customFormat="1" ht="18.75" x14ac:dyDescent="0.3">
      <c r="A8" s="5">
        <v>4</v>
      </c>
      <c r="B8" s="11" t="s">
        <v>10</v>
      </c>
      <c r="C8" s="8">
        <f t="shared" si="3"/>
        <v>37</v>
      </c>
      <c r="D8" s="8">
        <f t="shared" si="0"/>
        <v>42</v>
      </c>
      <c r="E8" s="8">
        <f t="shared" si="1"/>
        <v>402994000</v>
      </c>
      <c r="F8" s="8">
        <f t="shared" si="2"/>
        <v>1322500002</v>
      </c>
      <c r="G8" s="8">
        <v>36</v>
      </c>
      <c r="H8" s="8">
        <v>41</v>
      </c>
      <c r="I8" s="9">
        <v>382994000</v>
      </c>
      <c r="J8" s="8">
        <v>1282500002</v>
      </c>
      <c r="K8" s="8">
        <v>1</v>
      </c>
      <c r="L8" s="23">
        <v>1</v>
      </c>
      <c r="M8" s="8">
        <v>20000000</v>
      </c>
      <c r="N8" s="8">
        <v>40000000</v>
      </c>
      <c r="O8" s="2">
        <v>9</v>
      </c>
      <c r="P8" s="2">
        <v>133699000</v>
      </c>
      <c r="Q8" s="2">
        <v>462000000</v>
      </c>
    </row>
    <row r="9" spans="1:17" s="4" customFormat="1" ht="18.75" x14ac:dyDescent="0.3">
      <c r="A9" s="5">
        <v>5</v>
      </c>
      <c r="B9" s="7" t="s">
        <v>11</v>
      </c>
      <c r="C9" s="8">
        <f t="shared" si="3"/>
        <v>28</v>
      </c>
      <c r="D9" s="8">
        <f t="shared" si="0"/>
        <v>28</v>
      </c>
      <c r="E9" s="8">
        <f t="shared" si="1"/>
        <v>168545000</v>
      </c>
      <c r="F9" s="8">
        <f t="shared" si="2"/>
        <v>514745000</v>
      </c>
      <c r="G9" s="8">
        <v>27</v>
      </c>
      <c r="H9" s="8">
        <v>27</v>
      </c>
      <c r="I9" s="9">
        <v>161545000</v>
      </c>
      <c r="J9" s="8">
        <v>498845000</v>
      </c>
      <c r="K9" s="8">
        <v>1</v>
      </c>
      <c r="L9" s="10">
        <v>1</v>
      </c>
      <c r="M9" s="10">
        <v>7000000</v>
      </c>
      <c r="N9" s="10">
        <v>15900000</v>
      </c>
      <c r="O9" s="2">
        <v>5</v>
      </c>
      <c r="P9" s="2">
        <v>59900000</v>
      </c>
      <c r="Q9" s="2">
        <v>199650000</v>
      </c>
    </row>
    <row r="10" spans="1:17" s="4" customFormat="1" ht="18.75" x14ac:dyDescent="0.3">
      <c r="A10" s="5">
        <v>6</v>
      </c>
      <c r="B10" s="7" t="s">
        <v>12</v>
      </c>
      <c r="C10" s="8">
        <f t="shared" si="3"/>
        <v>6</v>
      </c>
      <c r="D10" s="8">
        <f t="shared" si="0"/>
        <v>7</v>
      </c>
      <c r="E10" s="8">
        <f t="shared" si="1"/>
        <v>12495834</v>
      </c>
      <c r="F10" s="8">
        <f t="shared" si="2"/>
        <v>30625000</v>
      </c>
      <c r="G10" s="8">
        <v>6</v>
      </c>
      <c r="H10" s="8">
        <v>7</v>
      </c>
      <c r="I10" s="9">
        <v>12495834</v>
      </c>
      <c r="J10" s="8">
        <v>30625000</v>
      </c>
      <c r="K10" s="8"/>
      <c r="L10" s="8"/>
      <c r="M10" s="10"/>
      <c r="N10" s="10"/>
      <c r="O10" s="2"/>
      <c r="P10" s="2"/>
      <c r="Q10" s="2"/>
    </row>
    <row r="11" spans="1:17" s="4" customFormat="1" ht="18.75" x14ac:dyDescent="0.3">
      <c r="A11" s="5">
        <v>7</v>
      </c>
      <c r="B11" s="7" t="s">
        <v>13</v>
      </c>
      <c r="C11" s="8">
        <f t="shared" si="3"/>
        <v>21</v>
      </c>
      <c r="D11" s="8">
        <f t="shared" si="0"/>
        <v>24</v>
      </c>
      <c r="E11" s="8">
        <f t="shared" si="1"/>
        <v>147585000</v>
      </c>
      <c r="F11" s="8">
        <f t="shared" si="2"/>
        <v>429782800</v>
      </c>
      <c r="G11" s="8">
        <v>21</v>
      </c>
      <c r="H11" s="8">
        <v>24</v>
      </c>
      <c r="I11" s="9">
        <v>147585000</v>
      </c>
      <c r="J11" s="8">
        <v>429782800</v>
      </c>
      <c r="K11" s="8"/>
      <c r="L11" s="10"/>
      <c r="M11" s="10"/>
      <c r="N11" s="10"/>
      <c r="O11" s="2">
        <v>1</v>
      </c>
      <c r="P11" s="2">
        <v>25000000</v>
      </c>
      <c r="Q11" s="2">
        <v>60000000</v>
      </c>
    </row>
    <row r="12" spans="1:17" s="4" customFormat="1" ht="18.75" x14ac:dyDescent="0.3">
      <c r="A12" s="5">
        <v>8</v>
      </c>
      <c r="B12" s="7" t="s">
        <v>14</v>
      </c>
      <c r="C12" s="8">
        <f t="shared" si="3"/>
        <v>5</v>
      </c>
      <c r="D12" s="8">
        <f t="shared" si="0"/>
        <v>6</v>
      </c>
      <c r="E12" s="8">
        <f t="shared" si="1"/>
        <v>8320919</v>
      </c>
      <c r="F12" s="8">
        <f t="shared" si="2"/>
        <v>20581838</v>
      </c>
      <c r="G12" s="8">
        <v>5</v>
      </c>
      <c r="H12" s="8">
        <v>6</v>
      </c>
      <c r="I12" s="9">
        <v>8320919</v>
      </c>
      <c r="J12" s="8">
        <v>20581838</v>
      </c>
      <c r="K12" s="8"/>
      <c r="L12" s="10"/>
      <c r="M12" s="10"/>
      <c r="N12" s="10"/>
      <c r="O12" s="2"/>
      <c r="P12" s="2"/>
      <c r="Q12" s="2"/>
    </row>
    <row r="13" spans="1:17" s="4" customFormat="1" ht="18.75" x14ac:dyDescent="0.3">
      <c r="A13" s="5">
        <v>9</v>
      </c>
      <c r="B13" s="7" t="s">
        <v>38</v>
      </c>
      <c r="C13" s="8">
        <f t="shared" si="3"/>
        <v>141</v>
      </c>
      <c r="D13" s="8">
        <f t="shared" si="0"/>
        <v>152</v>
      </c>
      <c r="E13" s="8">
        <f t="shared" si="1"/>
        <v>701121666.26999998</v>
      </c>
      <c r="F13" s="8">
        <f t="shared" si="2"/>
        <v>1750233043.53</v>
      </c>
      <c r="G13" s="8">
        <v>137</v>
      </c>
      <c r="H13" s="8">
        <v>148</v>
      </c>
      <c r="I13" s="9">
        <v>678921666.26999998</v>
      </c>
      <c r="J13" s="8">
        <v>1669233043.53</v>
      </c>
      <c r="K13" s="8">
        <v>4</v>
      </c>
      <c r="L13" s="10">
        <v>4</v>
      </c>
      <c r="M13" s="10">
        <f>4200000+2000000+13000000+3000000</f>
        <v>22200000</v>
      </c>
      <c r="N13" s="10">
        <f>14000000+4000000+50000000+13000000</f>
        <v>81000000</v>
      </c>
      <c r="O13" s="2">
        <v>14</v>
      </c>
      <c r="P13" s="2">
        <v>114792167.27</v>
      </c>
      <c r="Q13" s="2">
        <v>309761881.52999997</v>
      </c>
    </row>
    <row r="14" spans="1:17" s="4" customFormat="1" ht="18.75" x14ac:dyDescent="0.3">
      <c r="A14" s="5">
        <v>10</v>
      </c>
      <c r="B14" s="7" t="s">
        <v>15</v>
      </c>
      <c r="C14" s="8">
        <f t="shared" si="3"/>
        <v>50</v>
      </c>
      <c r="D14" s="8">
        <f t="shared" si="0"/>
        <v>50</v>
      </c>
      <c r="E14" s="8">
        <f t="shared" si="1"/>
        <v>87310000</v>
      </c>
      <c r="F14" s="8">
        <f t="shared" si="2"/>
        <v>191700000</v>
      </c>
      <c r="G14" s="8">
        <v>50</v>
      </c>
      <c r="H14" s="8">
        <v>50</v>
      </c>
      <c r="I14" s="9">
        <v>87310000</v>
      </c>
      <c r="J14" s="8">
        <v>191700000</v>
      </c>
      <c r="K14" s="8"/>
      <c r="L14" s="10"/>
      <c r="M14" s="8"/>
      <c r="N14" s="8"/>
      <c r="O14" s="2">
        <v>3</v>
      </c>
      <c r="P14" s="2">
        <v>20500000</v>
      </c>
      <c r="Q14" s="2">
        <v>41000000</v>
      </c>
    </row>
    <row r="15" spans="1:17" s="4" customFormat="1" ht="18.75" x14ac:dyDescent="0.3">
      <c r="A15" s="5">
        <v>11</v>
      </c>
      <c r="B15" s="7" t="s">
        <v>16</v>
      </c>
      <c r="C15" s="8">
        <f t="shared" si="3"/>
        <v>1</v>
      </c>
      <c r="D15" s="8">
        <f t="shared" si="0"/>
        <v>1</v>
      </c>
      <c r="E15" s="8">
        <f t="shared" si="1"/>
        <v>6000000</v>
      </c>
      <c r="F15" s="8">
        <f t="shared" si="2"/>
        <v>10000000</v>
      </c>
      <c r="G15" s="8">
        <v>1</v>
      </c>
      <c r="H15" s="8">
        <v>1</v>
      </c>
      <c r="I15" s="9">
        <v>6000000</v>
      </c>
      <c r="J15" s="8">
        <v>10000000</v>
      </c>
      <c r="K15" s="8"/>
      <c r="L15" s="10"/>
      <c r="M15" s="8"/>
      <c r="N15" s="8"/>
      <c r="O15" s="2"/>
      <c r="P15" s="2"/>
      <c r="Q15" s="2"/>
    </row>
    <row r="16" spans="1:17" s="4" customFormat="1" ht="18.75" x14ac:dyDescent="0.3">
      <c r="A16" s="5">
        <v>12</v>
      </c>
      <c r="B16" s="7" t="s">
        <v>17</v>
      </c>
      <c r="C16" s="8">
        <f t="shared" si="3"/>
        <v>22</v>
      </c>
      <c r="D16" s="8">
        <f t="shared" si="0"/>
        <v>32</v>
      </c>
      <c r="E16" s="8">
        <f t="shared" si="1"/>
        <v>165100135.80000001</v>
      </c>
      <c r="F16" s="8">
        <f t="shared" si="2"/>
        <v>590290499</v>
      </c>
      <c r="G16" s="8">
        <v>22</v>
      </c>
      <c r="H16" s="8">
        <v>32</v>
      </c>
      <c r="I16" s="9">
        <v>165100135.80000001</v>
      </c>
      <c r="J16" s="8">
        <v>590290499</v>
      </c>
      <c r="K16" s="8"/>
      <c r="L16" s="10"/>
      <c r="M16" s="8"/>
      <c r="N16" s="8"/>
      <c r="O16" s="2">
        <v>2</v>
      </c>
      <c r="P16" s="2">
        <v>12180000</v>
      </c>
      <c r="Q16" s="2">
        <v>24600000</v>
      </c>
    </row>
    <row r="17" spans="1:17" s="4" customFormat="1" ht="18.75" x14ac:dyDescent="0.3">
      <c r="A17" s="5">
        <v>13</v>
      </c>
      <c r="B17" s="7" t="s">
        <v>18</v>
      </c>
      <c r="C17" s="8">
        <f t="shared" si="3"/>
        <v>14</v>
      </c>
      <c r="D17" s="8">
        <f t="shared" si="0"/>
        <v>17</v>
      </c>
      <c r="E17" s="8">
        <f t="shared" si="1"/>
        <v>170772500</v>
      </c>
      <c r="F17" s="8">
        <f t="shared" si="2"/>
        <v>384153000</v>
      </c>
      <c r="G17" s="8">
        <v>8</v>
      </c>
      <c r="H17" s="8">
        <v>8</v>
      </c>
      <c r="I17" s="9">
        <v>103946800</v>
      </c>
      <c r="J17" s="8">
        <v>262443000</v>
      </c>
      <c r="K17" s="8">
        <v>6</v>
      </c>
      <c r="L17" s="10">
        <v>9</v>
      </c>
      <c r="M17" s="8">
        <f>2136000+10672000+28000000+8210700+8800000+9007000</f>
        <v>66825700</v>
      </c>
      <c r="N17" s="8">
        <f>6000000+17344000+40400000+16500000+17600000+23866000</f>
        <v>121710000</v>
      </c>
      <c r="O17" s="2">
        <v>16</v>
      </c>
      <c r="P17" s="2">
        <v>160772500</v>
      </c>
      <c r="Q17" s="2">
        <v>334153000</v>
      </c>
    </row>
    <row r="18" spans="1:17" s="4" customFormat="1" ht="18.75" x14ac:dyDescent="0.3">
      <c r="A18" s="5">
        <v>14</v>
      </c>
      <c r="B18" s="7" t="s">
        <v>19</v>
      </c>
      <c r="C18" s="8">
        <f t="shared" si="3"/>
        <v>77</v>
      </c>
      <c r="D18" s="8">
        <f t="shared" si="0"/>
        <v>84</v>
      </c>
      <c r="E18" s="8">
        <f t="shared" si="1"/>
        <v>1242386043.9000001</v>
      </c>
      <c r="F18" s="8">
        <f t="shared" si="2"/>
        <v>3882759865.6100001</v>
      </c>
      <c r="G18" s="8">
        <v>66</v>
      </c>
      <c r="H18" s="8">
        <v>71</v>
      </c>
      <c r="I18" s="9">
        <v>896623605.86000001</v>
      </c>
      <c r="J18" s="8">
        <v>2615665869</v>
      </c>
      <c r="K18" s="8">
        <v>11</v>
      </c>
      <c r="L18" s="10">
        <v>13</v>
      </c>
      <c r="M18" s="8">
        <f>50000000+68100000+54111000+13451800+98552000+11547638.04+50000000</f>
        <v>345762438.04000002</v>
      </c>
      <c r="N18" s="8">
        <f>475000000+146000000+97000000+30000000+183000000+26093996.61+310000000</f>
        <v>1267093996.6100001</v>
      </c>
      <c r="O18" s="2">
        <v>54</v>
      </c>
      <c r="P18" s="2">
        <v>893493238.04000008</v>
      </c>
      <c r="Q18" s="2">
        <v>2904462996.6100001</v>
      </c>
    </row>
    <row r="19" spans="1:17" s="4" customFormat="1" ht="20.25" customHeight="1" x14ac:dyDescent="0.3">
      <c r="A19" s="5">
        <v>15</v>
      </c>
      <c r="B19" s="7" t="s">
        <v>31</v>
      </c>
      <c r="C19" s="8">
        <f t="shared" si="3"/>
        <v>135</v>
      </c>
      <c r="D19" s="8">
        <f t="shared" si="0"/>
        <v>140</v>
      </c>
      <c r="E19" s="8">
        <f t="shared" si="1"/>
        <v>200429149</v>
      </c>
      <c r="F19" s="8">
        <f t="shared" si="2"/>
        <v>672619006</v>
      </c>
      <c r="G19" s="8">
        <v>118</v>
      </c>
      <c r="H19" s="8">
        <v>123</v>
      </c>
      <c r="I19" s="9">
        <v>154116682</v>
      </c>
      <c r="J19" s="8">
        <v>540812006</v>
      </c>
      <c r="K19" s="8">
        <v>17</v>
      </c>
      <c r="L19" s="10">
        <v>17</v>
      </c>
      <c r="M19" s="8">
        <f>1170000+2795000+1500000+17339000+16170000+6842000+170217+326250</f>
        <v>46312467</v>
      </c>
      <c r="N19" s="8">
        <f>2360000+7800000+5000000+63107000+35820000+14850000+620000+2250000</f>
        <v>131807000</v>
      </c>
      <c r="O19" s="2">
        <v>73</v>
      </c>
      <c r="P19" s="2">
        <v>161178779</v>
      </c>
      <c r="Q19" s="2">
        <v>480557516</v>
      </c>
    </row>
    <row r="20" spans="1:17" s="4" customFormat="1" ht="20.25" customHeight="1" x14ac:dyDescent="0.3">
      <c r="A20" s="5">
        <v>16</v>
      </c>
      <c r="B20" s="7" t="s">
        <v>29</v>
      </c>
      <c r="C20" s="8">
        <f t="shared" si="3"/>
        <v>7</v>
      </c>
      <c r="D20" s="8">
        <f t="shared" si="0"/>
        <v>11</v>
      </c>
      <c r="E20" s="8">
        <f t="shared" si="1"/>
        <v>171859399.30000001</v>
      </c>
      <c r="F20" s="8">
        <f t="shared" si="2"/>
        <v>305059801.23000002</v>
      </c>
      <c r="G20" s="8">
        <v>5</v>
      </c>
      <c r="H20" s="8">
        <v>8</v>
      </c>
      <c r="I20" s="9">
        <v>98691041.670000002</v>
      </c>
      <c r="J20" s="8">
        <v>188991960.63</v>
      </c>
      <c r="K20" s="8">
        <v>2</v>
      </c>
      <c r="L20" s="10">
        <v>3</v>
      </c>
      <c r="M20" s="8">
        <f>40910000+32258357.63</f>
        <v>73168357.629999995</v>
      </c>
      <c r="N20" s="8">
        <f>62100000+53967840.6</f>
        <v>116067840.59999999</v>
      </c>
      <c r="O20" s="2">
        <v>11</v>
      </c>
      <c r="P20" s="2">
        <v>171859399.30000001</v>
      </c>
      <c r="Q20" s="2">
        <v>305059801.23000002</v>
      </c>
    </row>
    <row r="21" spans="1:17" s="4" customFormat="1" ht="20.25" customHeight="1" x14ac:dyDescent="0.3">
      <c r="A21" s="5">
        <v>18</v>
      </c>
      <c r="B21" s="7" t="s">
        <v>32</v>
      </c>
      <c r="C21" s="8">
        <f t="shared" ref="C21:C22" si="4">G21+K21</f>
        <v>0</v>
      </c>
      <c r="D21" s="8">
        <f t="shared" ref="D21:D22" si="5">H21+L21</f>
        <v>0</v>
      </c>
      <c r="E21" s="8">
        <f t="shared" ref="E21:E22" si="6">I21+M21</f>
        <v>0</v>
      </c>
      <c r="F21" s="8">
        <f t="shared" ref="F21:F22" si="7">J21+N21</f>
        <v>0</v>
      </c>
      <c r="G21" s="8">
        <v>0</v>
      </c>
      <c r="H21" s="8">
        <v>0</v>
      </c>
      <c r="I21" s="9">
        <v>0</v>
      </c>
      <c r="J21" s="8">
        <v>0</v>
      </c>
      <c r="K21" s="8"/>
      <c r="L21" s="10"/>
      <c r="M21" s="8"/>
      <c r="N21" s="8"/>
      <c r="O21" s="2"/>
      <c r="P21" s="2"/>
      <c r="Q21" s="2"/>
    </row>
    <row r="22" spans="1:17" s="4" customFormat="1" ht="20.25" customHeight="1" x14ac:dyDescent="0.3">
      <c r="A22" s="5">
        <v>19</v>
      </c>
      <c r="B22" s="7" t="s">
        <v>33</v>
      </c>
      <c r="C22" s="8">
        <f t="shared" si="4"/>
        <v>1</v>
      </c>
      <c r="D22" s="8">
        <f t="shared" si="5"/>
        <v>1</v>
      </c>
      <c r="E22" s="8">
        <f t="shared" si="6"/>
        <v>10000000</v>
      </c>
      <c r="F22" s="8">
        <f t="shared" si="7"/>
        <v>20000000</v>
      </c>
      <c r="G22" s="8">
        <v>1</v>
      </c>
      <c r="H22" s="8">
        <v>1</v>
      </c>
      <c r="I22" s="9">
        <v>10000000</v>
      </c>
      <c r="J22" s="8">
        <v>20000000</v>
      </c>
      <c r="K22" s="8"/>
      <c r="L22" s="10"/>
      <c r="M22" s="8"/>
      <c r="N22" s="8"/>
      <c r="O22" s="2"/>
      <c r="P22" s="2"/>
      <c r="Q22" s="2"/>
    </row>
    <row r="23" spans="1:17" s="4" customFormat="1" ht="20.25" customHeight="1" x14ac:dyDescent="0.3">
      <c r="A23" s="5"/>
      <c r="B23" s="7" t="s">
        <v>37</v>
      </c>
      <c r="C23" s="8">
        <f t="shared" ref="C23:C24" si="8">G23+K23</f>
        <v>0</v>
      </c>
      <c r="D23" s="8">
        <f t="shared" ref="D23:D24" si="9">H23+L23</f>
        <v>0</v>
      </c>
      <c r="E23" s="8">
        <f t="shared" ref="E23:E24" si="10">I23+M23</f>
        <v>0</v>
      </c>
      <c r="F23" s="8">
        <f t="shared" ref="F23:F24" si="11">J23+N23</f>
        <v>0</v>
      </c>
      <c r="G23" s="8">
        <v>0</v>
      </c>
      <c r="H23" s="8">
        <v>0</v>
      </c>
      <c r="I23" s="9">
        <v>0</v>
      </c>
      <c r="J23" s="8">
        <v>0</v>
      </c>
      <c r="K23" s="8"/>
      <c r="L23" s="10"/>
      <c r="M23" s="8"/>
      <c r="N23" s="8"/>
      <c r="O23" s="2"/>
      <c r="P23" s="2"/>
      <c r="Q23" s="2"/>
    </row>
    <row r="24" spans="1:17" s="4" customFormat="1" ht="19.5" customHeight="1" x14ac:dyDescent="0.3">
      <c r="A24" s="5"/>
      <c r="B24" s="11" t="s">
        <v>0</v>
      </c>
      <c r="C24" s="8">
        <f t="shared" si="8"/>
        <v>171</v>
      </c>
      <c r="D24" s="8">
        <f t="shared" si="9"/>
        <v>181</v>
      </c>
      <c r="E24" s="8">
        <f t="shared" si="10"/>
        <v>520856398</v>
      </c>
      <c r="F24" s="8">
        <f t="shared" si="11"/>
        <v>1418366354.4000001</v>
      </c>
      <c r="G24" s="8">
        <v>171</v>
      </c>
      <c r="H24" s="8">
        <v>181</v>
      </c>
      <c r="I24" s="9">
        <v>520856398</v>
      </c>
      <c r="J24" s="8">
        <v>1418366354.4000001</v>
      </c>
      <c r="K24" s="8"/>
      <c r="L24" s="8"/>
      <c r="M24" s="8"/>
      <c r="N24" s="8"/>
      <c r="O24" s="2"/>
      <c r="P24" s="2"/>
      <c r="Q24" s="2"/>
    </row>
    <row r="25" spans="1:17" s="17" customFormat="1" ht="15.75" x14ac:dyDescent="0.25">
      <c r="A25" s="12"/>
      <c r="B25" s="13" t="s">
        <v>1</v>
      </c>
      <c r="C25" s="14">
        <f>G25+K25</f>
        <v>1425</v>
      </c>
      <c r="D25" s="14">
        <f t="shared" ref="D25" si="12">H25+L25</f>
        <v>1586</v>
      </c>
      <c r="E25" s="14">
        <f>I25+M25</f>
        <v>8352772160.7799988</v>
      </c>
      <c r="F25" s="14">
        <f>J25+N25</f>
        <v>22237882504.720001</v>
      </c>
      <c r="G25" s="15">
        <f t="shared" ref="G25:Q25" si="13">SUM(G5:G24)</f>
        <v>1304</v>
      </c>
      <c r="H25" s="15">
        <f t="shared" si="13"/>
        <v>1451</v>
      </c>
      <c r="I25" s="15">
        <f t="shared" si="13"/>
        <v>7106976604.1299992</v>
      </c>
      <c r="J25" s="15">
        <f t="shared" si="13"/>
        <v>19073934573.560001</v>
      </c>
      <c r="K25" s="16">
        <f t="shared" si="13"/>
        <v>121</v>
      </c>
      <c r="L25" s="16">
        <f t="shared" si="13"/>
        <v>135</v>
      </c>
      <c r="M25" s="16">
        <f t="shared" si="13"/>
        <v>1245795556.6500001</v>
      </c>
      <c r="N25" s="16">
        <f t="shared" si="13"/>
        <v>3163947931.1600003</v>
      </c>
      <c r="O25" s="3">
        <f t="shared" si="13"/>
        <v>514</v>
      </c>
      <c r="P25" s="3">
        <f t="shared" si="13"/>
        <v>3801368999.9900002</v>
      </c>
      <c r="Q25" s="3">
        <f t="shared" si="13"/>
        <v>9871261311.3199997</v>
      </c>
    </row>
    <row r="27" spans="1:17" ht="15.75" customHeight="1" x14ac:dyDescent="0.25">
      <c r="E27" s="18"/>
      <c r="L27" s="18"/>
      <c r="M27" s="18"/>
      <c r="N27" s="18"/>
    </row>
    <row r="28" spans="1:17" x14ac:dyDescent="0.25">
      <c r="D28" s="20"/>
      <c r="E28" s="18"/>
      <c r="F28" s="18"/>
      <c r="L28" s="18"/>
      <c r="M28" s="18"/>
      <c r="N28" s="18"/>
      <c r="O28" s="20"/>
      <c r="P28" s="20"/>
      <c r="Q28" s="20"/>
    </row>
    <row r="29" spans="1:17" x14ac:dyDescent="0.25">
      <c r="D29" s="20"/>
      <c r="E29" s="21"/>
      <c r="F29" s="20"/>
      <c r="G29" s="20"/>
      <c r="H29" s="18"/>
      <c r="I29" s="18"/>
      <c r="J29" s="18"/>
      <c r="K29" s="18"/>
      <c r="L29" s="22"/>
      <c r="M29" s="18"/>
      <c r="N29" s="18"/>
      <c r="O29" s="20"/>
      <c r="P29" s="20"/>
      <c r="Q29" s="20"/>
    </row>
    <row r="30" spans="1:17" x14ac:dyDescent="0.25">
      <c r="D30" s="20"/>
      <c r="E30" s="18"/>
      <c r="K30" s="18"/>
      <c r="L30" s="18"/>
      <c r="M30" s="18"/>
      <c r="N30" s="18"/>
      <c r="O30" s="20"/>
      <c r="P30" s="20"/>
    </row>
    <row r="31" spans="1:17" x14ac:dyDescent="0.25">
      <c r="D31" s="20"/>
      <c r="E31" s="18"/>
      <c r="K31" s="18"/>
      <c r="L31" s="18"/>
      <c r="M31" s="18"/>
    </row>
    <row r="32" spans="1:17" x14ac:dyDescent="0.25">
      <c r="L32" s="18"/>
      <c r="M32" s="18"/>
    </row>
    <row r="33" spans="4:12" x14ac:dyDescent="0.25">
      <c r="D33" s="20"/>
      <c r="K33" s="18"/>
      <c r="L33" s="18"/>
    </row>
    <row r="34" spans="4:12" x14ac:dyDescent="0.25">
      <c r="D34" s="20"/>
    </row>
    <row r="35" spans="4:12" x14ac:dyDescent="0.25">
      <c r="D35" s="20"/>
    </row>
    <row r="36" spans="4:12" x14ac:dyDescent="0.25">
      <c r="D36" s="20"/>
    </row>
  </sheetData>
  <mergeCells count="7">
    <mergeCell ref="O3:Q3"/>
    <mergeCell ref="A1:Q2"/>
    <mergeCell ref="A3:A4"/>
    <mergeCell ref="B3:B4"/>
    <mergeCell ref="K3:N3"/>
    <mergeCell ref="C3:F3"/>
    <mergeCell ref="G3:J3"/>
  </mergeCells>
  <pageMargins left="3.937007874015748E-2" right="3.937007874015748E-2" top="1.0236220472440944" bottom="3.937007874015748E-2" header="0.31496062992125984" footer="0.31496062992125984"/>
  <pageSetup paperSize="9" scale="3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поручительства Фонда</vt:lpstr>
      <vt:lpstr>'поручительства Фонда'!Область_печати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Procenko</dc:creator>
  <cp:lastModifiedBy>gl_econ</cp:lastModifiedBy>
  <cp:lastPrinted>2024-10-07T01:50:01Z</cp:lastPrinted>
  <dcterms:created xsi:type="dcterms:W3CDTF">2012-01-25T08:03:53Z</dcterms:created>
  <dcterms:modified xsi:type="dcterms:W3CDTF">2024-11-05T08:49:10Z</dcterms:modified>
</cp:coreProperties>
</file>